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BOSQUES Y DIFOPROCO" sheetId="6" r:id="rId1"/>
    <sheet name="PRODENORTE" sheetId="7" r:id="rId2"/>
    <sheet name="PEQUEÑA CUANTIA" sheetId="8" r:id="rId3"/>
  </sheets>
  <calcPr calcId="152511"/>
</workbook>
</file>

<file path=xl/calcChain.xml><?xml version="1.0" encoding="utf-8"?>
<calcChain xmlns="http://schemas.openxmlformats.org/spreadsheetml/2006/main">
  <c r="G36" i="6" l="1"/>
  <c r="G37" i="6"/>
  <c r="G38" i="6" s="1"/>
  <c r="G39" i="6" s="1"/>
  <c r="D38" i="6"/>
  <c r="D39" i="6" s="1"/>
  <c r="E38" i="6"/>
  <c r="E39" i="6" s="1"/>
  <c r="F38" i="6"/>
  <c r="F39" i="6" s="1"/>
  <c r="N17" i="8" l="1"/>
  <c r="N18" i="8" s="1"/>
  <c r="M17" i="8"/>
  <c r="M18" i="8" s="1"/>
  <c r="L17" i="8"/>
  <c r="L18" i="8" s="1"/>
  <c r="K17" i="8"/>
  <c r="K18" i="8" s="1"/>
  <c r="J17" i="8"/>
  <c r="J18" i="8" s="1"/>
  <c r="I17" i="8"/>
  <c r="I18" i="8" s="1"/>
  <c r="H17" i="8"/>
  <c r="G17" i="8"/>
  <c r="F17" i="8"/>
  <c r="E17" i="8"/>
  <c r="D17" i="8"/>
  <c r="O14" i="8"/>
  <c r="O13" i="8"/>
  <c r="N12" i="8"/>
  <c r="M12" i="8"/>
  <c r="L12" i="8"/>
  <c r="K12" i="8"/>
  <c r="J12" i="8"/>
  <c r="I12" i="8"/>
  <c r="H12" i="8"/>
  <c r="G12" i="8"/>
  <c r="F12" i="8"/>
  <c r="E12" i="8"/>
  <c r="D12" i="8"/>
  <c r="O11" i="8"/>
  <c r="H8" i="8"/>
  <c r="G8" i="8"/>
  <c r="F8" i="8"/>
  <c r="E8" i="8"/>
  <c r="D8" i="8"/>
  <c r="O7" i="8"/>
  <c r="O8" i="8" s="1"/>
  <c r="O12" i="8" s="1"/>
  <c r="D18" i="8" l="1"/>
  <c r="E18" i="8"/>
  <c r="F18" i="8"/>
  <c r="G18" i="8"/>
  <c r="H18" i="8"/>
  <c r="O17" i="8"/>
  <c r="O18" i="8" s="1"/>
  <c r="Q27" i="7"/>
  <c r="P27" i="7"/>
  <c r="O27" i="7"/>
  <c r="N27" i="7"/>
  <c r="M27" i="7"/>
  <c r="L27" i="7"/>
  <c r="L28" i="7" s="1"/>
  <c r="K27" i="7"/>
  <c r="J27" i="7"/>
  <c r="I27" i="7"/>
  <c r="H27" i="7"/>
  <c r="F27" i="7"/>
  <c r="E27" i="7"/>
  <c r="D27" i="7"/>
  <c r="S26" i="7"/>
  <c r="S25" i="7"/>
  <c r="G25" i="7"/>
  <c r="G24" i="7"/>
  <c r="S24" i="7" s="1"/>
  <c r="S23" i="7"/>
  <c r="G23" i="7"/>
  <c r="G27" i="7" s="1"/>
  <c r="S22" i="7"/>
  <c r="R21" i="7"/>
  <c r="S21" i="7" s="1"/>
  <c r="S20" i="7"/>
  <c r="R20" i="7"/>
  <c r="S19" i="7"/>
  <c r="R18" i="7"/>
  <c r="R27" i="7" s="1"/>
  <c r="A18" i="7"/>
  <c r="A19" i="7" s="1"/>
  <c r="A20" i="7" s="1"/>
  <c r="A21" i="7" s="1"/>
  <c r="A22" i="7" s="1"/>
  <c r="A23" i="7" s="1"/>
  <c r="A24" i="7" s="1"/>
  <c r="A25" i="7" s="1"/>
  <c r="A26" i="7" s="1"/>
  <c r="S17" i="7"/>
  <c r="D17" i="7"/>
  <c r="A17" i="7"/>
  <c r="S16" i="7"/>
  <c r="R15" i="7"/>
  <c r="Q15" i="7"/>
  <c r="Q28" i="7" s="1"/>
  <c r="P15" i="7"/>
  <c r="P28" i="7" s="1"/>
  <c r="O15" i="7"/>
  <c r="O28" i="7" s="1"/>
  <c r="N15" i="7"/>
  <c r="N28" i="7" s="1"/>
  <c r="M15" i="7"/>
  <c r="M28" i="7" s="1"/>
  <c r="L15" i="7"/>
  <c r="K15" i="7"/>
  <c r="K28" i="7" s="1"/>
  <c r="J15" i="7"/>
  <c r="J28" i="7" s="1"/>
  <c r="I15" i="7"/>
  <c r="I28" i="7" s="1"/>
  <c r="H15" i="7"/>
  <c r="H28" i="7" s="1"/>
  <c r="G15" i="7"/>
  <c r="F15" i="7"/>
  <c r="F28" i="7" s="1"/>
  <c r="S14" i="7"/>
  <c r="E14" i="7"/>
  <c r="S13" i="7"/>
  <c r="E13" i="7"/>
  <c r="S12" i="7"/>
  <c r="S11" i="7"/>
  <c r="D11" i="7"/>
  <c r="S10" i="7"/>
  <c r="S9" i="7"/>
  <c r="E9" i="7"/>
  <c r="S8" i="7"/>
  <c r="E8" i="7"/>
  <c r="S7" i="7"/>
  <c r="E7" i="7"/>
  <c r="E15" i="7" s="1"/>
  <c r="E28" i="7" s="1"/>
  <c r="S6" i="7"/>
  <c r="A6" i="7"/>
  <c r="A7" i="7" s="1"/>
  <c r="A8" i="7" s="1"/>
  <c r="A9" i="7" s="1"/>
  <c r="A10" i="7" s="1"/>
  <c r="A11" i="7" s="1"/>
  <c r="A12" i="7" s="1"/>
  <c r="A13" i="7" s="1"/>
  <c r="A14" i="7" s="1"/>
  <c r="S5" i="7"/>
  <c r="S15" i="7" s="1"/>
  <c r="D5" i="7"/>
  <c r="D15" i="7" s="1"/>
  <c r="D28" i="7" s="1"/>
  <c r="G28" i="7" l="1"/>
  <c r="R28" i="7"/>
  <c r="S27" i="7"/>
  <c r="S28" i="7" s="1"/>
  <c r="S18" i="7"/>
</calcChain>
</file>

<file path=xl/sharedStrings.xml><?xml version="1.0" encoding="utf-8"?>
<sst xmlns="http://schemas.openxmlformats.org/spreadsheetml/2006/main" count="122" uniqueCount="83">
  <si>
    <t>NO.</t>
  </si>
  <si>
    <t>TOTAL  RENGLON 189</t>
  </si>
  <si>
    <t>GRAN TOTAL</t>
  </si>
  <si>
    <t>RENGLON y NO. DE CONTRATO</t>
  </si>
  <si>
    <t>NOMBRE</t>
  </si>
  <si>
    <t>DIRECCION DE FORTALECIMIENTO PARA LA ORGANIZACIÓN PRODUCTIVA Y COMERCIALIZACIÓN</t>
  </si>
  <si>
    <t>SOLICITUD DE CUOTA RENGLON 189</t>
  </si>
  <si>
    <t>COMPROMISO</t>
  </si>
  <si>
    <t xml:space="preserve">VALOR CONTRATO ANUAL </t>
  </si>
  <si>
    <t>SEPTIMO PAGO/DICIEMBRE</t>
  </si>
  <si>
    <t xml:space="preserve">TOTAL </t>
  </si>
  <si>
    <t>189-024-17</t>
  </si>
  <si>
    <t>MARIO ALBERTO MENEGAZZO VALDEZ</t>
  </si>
  <si>
    <t>189-025-17</t>
  </si>
  <si>
    <t>SANDRA JANNETTE GARCIA LIMA DE CHALI</t>
  </si>
  <si>
    <t>PROGRAMA PRODENORTE</t>
  </si>
  <si>
    <t>REN-No.CONTRATO-FECHA</t>
  </si>
  <si>
    <t xml:space="preserve">PRIMER   PAGO FUENTE 52 </t>
  </si>
  <si>
    <t>SEGUNDO PAGO FUENTE 52</t>
  </si>
  <si>
    <t>SEGUNDO PAGO FUENTE 11</t>
  </si>
  <si>
    <t xml:space="preserve"> TERCER PAGO FUENTE 11</t>
  </si>
  <si>
    <t>CUARTO PAGO</t>
  </si>
  <si>
    <t>QUINTO PAGO</t>
  </si>
  <si>
    <t>SEXTO PAGO</t>
  </si>
  <si>
    <t>SEPTIMO PAGO</t>
  </si>
  <si>
    <t>OCTAVO  PAGO</t>
  </si>
  <si>
    <t>NOVENO PAGO</t>
  </si>
  <si>
    <t xml:space="preserve"> DECIMO PAGO</t>
  </si>
  <si>
    <t>185-000-17</t>
  </si>
  <si>
    <t>Kress Ada Hernandez Sanchez</t>
  </si>
  <si>
    <t>TOTAL  RENGLON 185</t>
  </si>
  <si>
    <t>189-000-17</t>
  </si>
  <si>
    <t>Byron Omar Barrios Chicas</t>
  </si>
  <si>
    <t>Cesar Arturo Cruz Mus</t>
  </si>
  <si>
    <t>Rudy Osberto Cabrera Cruz</t>
  </si>
  <si>
    <t>Carmen María Paz y Paz Bailey</t>
  </si>
  <si>
    <t>PRIMER Y ÚNICO   PAGO FUENTE 61</t>
  </si>
  <si>
    <t>PRIMER Y ÚNICO    PAGO FUENTE 11</t>
  </si>
  <si>
    <t>ULTIMO PAGO FUENTE 11</t>
  </si>
  <si>
    <t>Dafne Nicte Milian Enriquez de Fernandez</t>
  </si>
  <si>
    <t>Edgar Antonio García  del Valle</t>
  </si>
  <si>
    <t>Jesus Manfredo Villatoro Siguenza</t>
  </si>
  <si>
    <t>Edin Adolfo Jucub Caal</t>
  </si>
  <si>
    <t>Esbi Giovani Calderon Blanco</t>
  </si>
  <si>
    <t>Dany Jonatan Gomez López</t>
  </si>
  <si>
    <t>Héctor Ronaldo Lemuz López</t>
  </si>
  <si>
    <t>Lisandro Isai Cifuentes Albizurez</t>
  </si>
  <si>
    <t xml:space="preserve">Miguel Eduardo Torrez Cardona </t>
  </si>
  <si>
    <t>Carlos Francisco Coc Tut</t>
  </si>
  <si>
    <t>Raul Daniel Lemuz Díaz</t>
  </si>
  <si>
    <t>Ixel Macz Cuc</t>
  </si>
  <si>
    <t>Nery Alajandro Barrientos Chocooj</t>
  </si>
  <si>
    <t>Julio Héctor Martínez Letona</t>
  </si>
  <si>
    <t>Wilby Miguel Batz Saquimux</t>
  </si>
  <si>
    <t>PRODENORTE   Diciembre  2017</t>
  </si>
  <si>
    <t xml:space="preserve">CONVENIO DE DONACIÓN DE PEQUEÑA CUANTIA No 200000538-GT PARA EL PROGRAMA DE FORTALECIMIENTO DE LA CAPACIDAD INSTITUCIONAL DEL MINISTERIO DE AGRICULTURA, GANADERIA Y ALIMENTACIÓN. </t>
  </si>
  <si>
    <t>FUENTE 61 Y 11</t>
  </si>
  <si>
    <t>REN-No.ACTA ADMINISTRATIVA -FECHA</t>
  </si>
  <si>
    <t>VALOR ACTA ACTUAL</t>
  </si>
  <si>
    <t xml:space="preserve">PRIMER PAGO </t>
  </si>
  <si>
    <t xml:space="preserve">SEGUNDO PAGO </t>
  </si>
  <si>
    <t xml:space="preserve"> TERCER PAGO</t>
  </si>
  <si>
    <t>070-2017</t>
  </si>
  <si>
    <t>JUAN CARLOS VEGA VILLEDA</t>
  </si>
  <si>
    <t>073-2017</t>
  </si>
  <si>
    <t>JUAN DIEGO DE LEON PRECIADO</t>
  </si>
  <si>
    <t>074-2017</t>
  </si>
  <si>
    <t>ANA NIDIA ALONSO ABRAHAM</t>
  </si>
  <si>
    <t>056-2017</t>
  </si>
  <si>
    <t>LUIS FERNANDO ALDANA RODAS</t>
  </si>
  <si>
    <t>057-2017</t>
  </si>
  <si>
    <t>JOSE DANIEL OROPIN MOLLINEDO</t>
  </si>
  <si>
    <t>072-2017</t>
  </si>
  <si>
    <t>SERGIO RODOLFO LEMUS ALONZO</t>
  </si>
  <si>
    <t>TOTAL  RENGLON 186</t>
  </si>
  <si>
    <t>051-2017</t>
  </si>
  <si>
    <t>JOSE FENANDO LOPEZ CASTAÑEDA</t>
  </si>
  <si>
    <t>065-2017</t>
  </si>
  <si>
    <t>RUDDY MIGUEL GIRON LOPEZ</t>
  </si>
  <si>
    <t>077-2017</t>
  </si>
  <si>
    <t>JORGE MARIO GARCIA MELGAR</t>
  </si>
  <si>
    <t>078-2017</t>
  </si>
  <si>
    <t>PRODUHOUSE S.A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</si>
</sst>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([$Q-100A]* #,##0.00_);_([$Q-100A]* \(#,##0.00\);_([$Q-100A]* &quot;-&quot;??_);_(@_)"/>
    <numFmt numFmtId="166" formatCode="&quot;Q&quot;#,##0.00_);[Red]\(&quot;Q&quot;#,##0.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Segoe UI Light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0" fillId="3" borderId="1" xfId="0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4" fontId="0" fillId="0" borderId="2" xfId="1" applyFont="1" applyBorder="1"/>
    <xf numFmtId="165" fontId="0" fillId="0" borderId="1" xfId="0" applyNumberFormat="1" applyBorder="1"/>
    <xf numFmtId="165" fontId="2" fillId="3" borderId="1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164" fontId="2" fillId="5" borderId="11" xfId="0" applyNumberFormat="1" applyFont="1" applyFill="1" applyBorder="1"/>
    <xf numFmtId="0" fontId="5" fillId="6" borderId="0" xfId="0" applyFont="1" applyFill="1"/>
    <xf numFmtId="0" fontId="0" fillId="3" borderId="3" xfId="0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44" fontId="0" fillId="0" borderId="13" xfId="1" applyFont="1" applyBorder="1"/>
    <xf numFmtId="44" fontId="0" fillId="0" borderId="14" xfId="1" applyFont="1" applyBorder="1"/>
    <xf numFmtId="165" fontId="0" fillId="0" borderId="6" xfId="0" applyNumberFormat="1" applyBorder="1"/>
    <xf numFmtId="44" fontId="0" fillId="0" borderId="5" xfId="1" applyFont="1" applyBorder="1"/>
    <xf numFmtId="44" fontId="2" fillId="3" borderId="15" xfId="1" applyFont="1" applyFill="1" applyBorder="1"/>
    <xf numFmtId="44" fontId="2" fillId="3" borderId="12" xfId="1" applyFont="1" applyFill="1" applyBorder="1"/>
    <xf numFmtId="164" fontId="2" fillId="5" borderId="0" xfId="0" applyNumberFormat="1" applyFont="1" applyFill="1"/>
    <xf numFmtId="0" fontId="8" fillId="3" borderId="1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/>
    </xf>
    <xf numFmtId="44" fontId="0" fillId="0" borderId="1" xfId="1" applyFont="1" applyBorder="1"/>
    <xf numFmtId="0" fontId="0" fillId="4" borderId="1" xfId="0" applyFont="1" applyFill="1" applyBorder="1" applyAlignment="1">
      <alignment horizontal="left"/>
    </xf>
    <xf numFmtId="44" fontId="0" fillId="4" borderId="1" xfId="1" applyFont="1" applyFill="1" applyBorder="1"/>
    <xf numFmtId="165" fontId="0" fillId="0" borderId="0" xfId="0" applyNumberFormat="1"/>
    <xf numFmtId="164" fontId="0" fillId="0" borderId="0" xfId="0" applyNumberFormat="1"/>
    <xf numFmtId="0" fontId="0" fillId="4" borderId="1" xfId="0" applyFill="1" applyBorder="1" applyAlignment="1">
      <alignment horizontal="left" vertical="center"/>
    </xf>
    <xf numFmtId="44" fontId="2" fillId="3" borderId="8" xfId="1" applyFont="1" applyFill="1" applyBorder="1"/>
    <xf numFmtId="165" fontId="2" fillId="3" borderId="8" xfId="0" applyNumberFormat="1" applyFont="1" applyFill="1" applyBorder="1"/>
    <xf numFmtId="164" fontId="2" fillId="5" borderId="18" xfId="0" applyNumberFormat="1" applyFont="1" applyFill="1" applyBorder="1"/>
    <xf numFmtId="165" fontId="2" fillId="3" borderId="4" xfId="0" applyNumberFormat="1" applyFont="1" applyFill="1" applyBorder="1"/>
    <xf numFmtId="165" fontId="2" fillId="3" borderId="12" xfId="0" applyNumberFormat="1" applyFont="1" applyFill="1" applyBorder="1"/>
    <xf numFmtId="0" fontId="4" fillId="4" borderId="2" xfId="0" applyFont="1" applyFill="1" applyBorder="1" applyAlignment="1">
      <alignment horizontal="left" vertical="center"/>
    </xf>
    <xf numFmtId="165" fontId="0" fillId="0" borderId="2" xfId="0" applyNumberFormat="1" applyBorder="1"/>
    <xf numFmtId="0" fontId="0" fillId="0" borderId="6" xfId="0" applyBorder="1" applyAlignment="1">
      <alignment horizontal="center"/>
    </xf>
    <xf numFmtId="0" fontId="0" fillId="4" borderId="6" xfId="0" applyFill="1" applyBorder="1" applyAlignment="1">
      <alignment horizontal="left" vertical="center"/>
    </xf>
    <xf numFmtId="44" fontId="0" fillId="4" borderId="6" xfId="1" applyFont="1" applyFill="1" applyBorder="1"/>
    <xf numFmtId="44" fontId="0" fillId="0" borderId="6" xfId="1" applyFont="1" applyBorder="1"/>
    <xf numFmtId="0" fontId="2" fillId="3" borderId="1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164" fontId="1" fillId="0" borderId="1" xfId="1" applyNumberFormat="1" applyFont="1" applyBorder="1" applyAlignment="1">
      <alignment horizontal="center"/>
    </xf>
    <xf numFmtId="164" fontId="0" fillId="0" borderId="1" xfId="0" applyNumberFormat="1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164" fontId="2" fillId="3" borderId="13" xfId="1" applyNumberFormat="1" applyFont="1" applyFill="1" applyBorder="1" applyAlignment="1">
      <alignment horizontal="center"/>
    </xf>
    <xf numFmtId="165" fontId="2" fillId="3" borderId="13" xfId="0" applyNumberFormat="1" applyFont="1" applyFill="1" applyBorder="1"/>
    <xf numFmtId="165" fontId="2" fillId="3" borderId="2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164" fontId="1" fillId="0" borderId="1" xfId="1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ont="1" applyFill="1" applyBorder="1" applyAlignment="1"/>
    <xf numFmtId="166" fontId="1" fillId="4" borderId="1" xfId="1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vertical="center"/>
    </xf>
    <xf numFmtId="164" fontId="2" fillId="3" borderId="15" xfId="1" applyNumberFormat="1" applyFont="1" applyFill="1" applyBorder="1"/>
    <xf numFmtId="165" fontId="2" fillId="3" borderId="15" xfId="1" applyNumberFormat="1" applyFont="1" applyFill="1" applyBorder="1"/>
    <xf numFmtId="0" fontId="0" fillId="0" borderId="1" xfId="0" applyFill="1" applyBorder="1" applyAlignment="1">
      <alignment horizontal="center"/>
    </xf>
    <xf numFmtId="166" fontId="9" fillId="0" borderId="0" xfId="0" applyNumberFormat="1" applyFont="1" applyAlignment="1">
      <alignment horizontal="center"/>
    </xf>
    <xf numFmtId="165" fontId="0" fillId="0" borderId="1" xfId="0" applyNumberFormat="1" applyFont="1" applyFill="1" applyBorder="1"/>
    <xf numFmtId="165" fontId="0" fillId="0" borderId="1" xfId="0" applyNumberFormat="1" applyFill="1" applyBorder="1"/>
    <xf numFmtId="0" fontId="0" fillId="4" borderId="1" xfId="0" applyFill="1" applyBorder="1" applyAlignment="1">
      <alignment horizontal="left"/>
    </xf>
    <xf numFmtId="166" fontId="0" fillId="4" borderId="1" xfId="1" applyNumberFormat="1" applyFont="1" applyFill="1" applyBorder="1" applyAlignment="1">
      <alignment horizontal="center"/>
    </xf>
    <xf numFmtId="166" fontId="2" fillId="3" borderId="9" xfId="1" applyNumberFormat="1" applyFont="1" applyFill="1" applyBorder="1"/>
    <xf numFmtId="165" fontId="2" fillId="3" borderId="9" xfId="1" applyNumberFormat="1" applyFont="1" applyFill="1" applyBorder="1"/>
    <xf numFmtId="165" fontId="2" fillId="3" borderId="6" xfId="0" applyNumberFormat="1" applyFont="1" applyFill="1" applyBorder="1"/>
    <xf numFmtId="164" fontId="2" fillId="5" borderId="17" xfId="0" applyNumberFormat="1" applyFont="1" applyFill="1" applyBorder="1"/>
    <xf numFmtId="0" fontId="6" fillId="7" borderId="2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2" borderId="0" xfId="0" applyFont="1" applyFill="1" applyAlignment="1">
      <alignment horizontal="center" vertical="justify"/>
    </xf>
    <xf numFmtId="0" fontId="2" fillId="3" borderId="19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76200</xdr:colOff>
      <xdr:row>27</xdr:row>
      <xdr:rowOff>9525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5876925" cy="510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9"/>
  <sheetViews>
    <sheetView tabSelected="1" workbookViewId="0">
      <selection activeCell="I20" sqref="I20"/>
    </sheetView>
  </sheetViews>
  <sheetFormatPr baseColWidth="10" defaultRowHeight="15" x14ac:dyDescent="0.25"/>
  <cols>
    <col min="1" max="1" width="9.85546875" customWidth="1"/>
    <col min="2" max="2" width="10.140625" bestFit="1" customWidth="1"/>
    <col min="3" max="3" width="42.42578125" bestFit="1" customWidth="1"/>
    <col min="4" max="4" width="13.5703125" customWidth="1"/>
    <col min="5" max="5" width="11.42578125" customWidth="1"/>
    <col min="6" max="6" width="0.42578125" customWidth="1"/>
    <col min="7" max="7" width="28.5703125" customWidth="1"/>
  </cols>
  <sheetData>
    <row r="2" ht="15.75" customHeight="1" x14ac:dyDescent="0.25"/>
    <row r="3" ht="15.75" customHeight="1" x14ac:dyDescent="0.25"/>
    <row r="4" ht="15.75" customHeight="1" x14ac:dyDescent="0.25"/>
    <row r="5" ht="15.75" customHeight="1" x14ac:dyDescent="0.25"/>
    <row r="6" ht="15.75" customHeight="1" x14ac:dyDescent="0.25"/>
    <row r="7" ht="15.75" customHeight="1" x14ac:dyDescent="0.25"/>
    <row r="8" ht="15.75" customHeight="1" x14ac:dyDescent="0.25"/>
    <row r="9" ht="15.75" customHeight="1" x14ac:dyDescent="0.25"/>
    <row r="10" ht="15.75" customHeight="1" x14ac:dyDescent="0.25"/>
    <row r="11" ht="15.75" customHeight="1" x14ac:dyDescent="0.25"/>
    <row r="12" ht="15.75" customHeight="1" x14ac:dyDescent="0.25"/>
    <row r="13" ht="15.75" customHeight="1" x14ac:dyDescent="0.25"/>
    <row r="14" ht="15.75" customHeight="1" x14ac:dyDescent="0.25"/>
    <row r="15" ht="15.75" customHeight="1" x14ac:dyDescent="0.25"/>
    <row r="16" ht="15.75" customHeight="1" x14ac:dyDescent="0.25"/>
    <row r="32" spans="1:7" ht="15.75" customHeight="1" x14ac:dyDescent="0.35">
      <c r="A32" s="85" t="s">
        <v>5</v>
      </c>
      <c r="B32" s="85"/>
      <c r="C32" s="85"/>
      <c r="D32" s="85"/>
      <c r="E32" s="85"/>
      <c r="F32" s="85"/>
      <c r="G32" s="85"/>
    </row>
    <row r="33" spans="1:7" ht="21" x14ac:dyDescent="0.35">
      <c r="A33" s="85" t="s">
        <v>6</v>
      </c>
      <c r="B33" s="85"/>
      <c r="C33" s="85"/>
      <c r="D33" s="85"/>
      <c r="E33" s="85"/>
      <c r="F33" s="85"/>
      <c r="G33" s="85"/>
    </row>
    <row r="34" spans="1:7" ht="15.75" customHeight="1" thickBot="1" x14ac:dyDescent="0.5">
      <c r="D34" s="10" t="s">
        <v>7</v>
      </c>
      <c r="E34" s="80"/>
      <c r="F34" s="80"/>
    </row>
    <row r="35" spans="1:7" ht="60.75" thickBot="1" x14ac:dyDescent="0.3">
      <c r="A35" s="11" t="s">
        <v>0</v>
      </c>
      <c r="B35" s="12" t="s">
        <v>3</v>
      </c>
      <c r="C35" s="12" t="s">
        <v>4</v>
      </c>
      <c r="D35" s="13" t="s">
        <v>8</v>
      </c>
      <c r="E35" s="12" t="s">
        <v>9</v>
      </c>
      <c r="F35" s="12"/>
      <c r="G35" s="14" t="s">
        <v>10</v>
      </c>
    </row>
    <row r="36" spans="1:7" x14ac:dyDescent="0.25">
      <c r="A36" s="15">
        <v>1</v>
      </c>
      <c r="B36" s="15" t="s">
        <v>11</v>
      </c>
      <c r="C36" s="16" t="s">
        <v>12</v>
      </c>
      <c r="D36" s="17">
        <v>130500</v>
      </c>
      <c r="E36" s="18">
        <v>15000</v>
      </c>
      <c r="F36" s="18"/>
      <c r="G36" s="18">
        <f>SUM(E36:F36)</f>
        <v>15000</v>
      </c>
    </row>
    <row r="37" spans="1:7" ht="15.75" thickBot="1" x14ac:dyDescent="0.3">
      <c r="A37" s="7">
        <v>1</v>
      </c>
      <c r="B37" s="7" t="s">
        <v>13</v>
      </c>
      <c r="C37" s="8" t="s">
        <v>14</v>
      </c>
      <c r="D37" s="19">
        <v>117000</v>
      </c>
      <c r="E37" s="5">
        <v>15000</v>
      </c>
      <c r="F37" s="5"/>
      <c r="G37" s="5">
        <f>SUM(E37:F37)</f>
        <v>15000</v>
      </c>
    </row>
    <row r="38" spans="1:7" ht="15.75" thickBot="1" x14ac:dyDescent="0.3">
      <c r="A38" s="81" t="s">
        <v>1</v>
      </c>
      <c r="B38" s="82"/>
      <c r="C38" s="83"/>
      <c r="D38" s="20">
        <f>SUM(D36:D37)</f>
        <v>247500</v>
      </c>
      <c r="E38" s="20">
        <f t="shared" ref="E38:G38" si="0">SUM(E36:E37)</f>
        <v>30000</v>
      </c>
      <c r="F38" s="20">
        <f t="shared" si="0"/>
        <v>0</v>
      </c>
      <c r="G38" s="21">
        <f t="shared" si="0"/>
        <v>30000</v>
      </c>
    </row>
    <row r="39" spans="1:7" x14ac:dyDescent="0.25">
      <c r="A39" s="84" t="s">
        <v>2</v>
      </c>
      <c r="B39" s="84"/>
      <c r="C39" s="84"/>
      <c r="D39" s="22">
        <f>+D38</f>
        <v>247500</v>
      </c>
      <c r="E39" s="22">
        <f t="shared" ref="E39:G39" si="1">+E38</f>
        <v>30000</v>
      </c>
      <c r="F39" s="22">
        <f t="shared" si="1"/>
        <v>0</v>
      </c>
      <c r="G39" s="22">
        <f t="shared" si="1"/>
        <v>30000</v>
      </c>
    </row>
  </sheetData>
  <mergeCells count="5">
    <mergeCell ref="E34:F34"/>
    <mergeCell ref="A38:C38"/>
    <mergeCell ref="A39:C39"/>
    <mergeCell ref="A32:G32"/>
    <mergeCell ref="A33:G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>
      <selection activeCell="D34" sqref="D34"/>
    </sheetView>
  </sheetViews>
  <sheetFormatPr baseColWidth="10" defaultRowHeight="15" x14ac:dyDescent="0.25"/>
  <cols>
    <col min="1" max="1" width="3.7109375" customWidth="1"/>
    <col min="2" max="2" width="10.85546875" customWidth="1"/>
    <col min="3" max="3" width="35.85546875" customWidth="1"/>
    <col min="4" max="4" width="14.5703125" customWidth="1"/>
    <col min="5" max="5" width="15" customWidth="1"/>
    <col min="6" max="6" width="12.7109375" customWidth="1"/>
    <col min="7" max="7" width="13.85546875" customWidth="1"/>
    <col min="8" max="8" width="12.7109375" customWidth="1"/>
    <col min="9" max="9" width="12.85546875" customWidth="1"/>
    <col min="10" max="10" width="11.140625" customWidth="1"/>
    <col min="11" max="11" width="9.7109375" customWidth="1"/>
    <col min="12" max="12" width="10.140625" customWidth="1"/>
    <col min="13" max="13" width="9.5703125" customWidth="1"/>
    <col min="14" max="14" width="10" customWidth="1"/>
    <col min="15" max="15" width="9.5703125" customWidth="1"/>
    <col min="16" max="16" width="8.85546875" customWidth="1"/>
    <col min="17" max="17" width="9.85546875" customWidth="1"/>
    <col min="18" max="18" width="13.28515625" customWidth="1"/>
    <col min="19" max="19" width="14.5703125" customWidth="1"/>
    <col min="20" max="20" width="13" bestFit="1" customWidth="1"/>
    <col min="21" max="21" width="12" bestFit="1" customWidth="1"/>
    <col min="22" max="22" width="13" bestFit="1" customWidth="1"/>
  </cols>
  <sheetData>
    <row r="1" spans="1:21" ht="15.75" thickBot="1" x14ac:dyDescent="0.3"/>
    <row r="2" spans="1:21" ht="24" thickBot="1" x14ac:dyDescent="0.4">
      <c r="A2" s="91" t="s">
        <v>54</v>
      </c>
      <c r="B2" s="92"/>
      <c r="C2" s="92"/>
      <c r="D2" s="93"/>
    </row>
    <row r="3" spans="1:21" ht="21.75" thickBot="1" x14ac:dyDescent="0.4">
      <c r="A3" s="85" t="s">
        <v>15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1:21" ht="60" x14ac:dyDescent="0.25">
      <c r="A4" s="1" t="s">
        <v>0</v>
      </c>
      <c r="B4" s="23" t="s">
        <v>16</v>
      </c>
      <c r="C4" s="2" t="s">
        <v>4</v>
      </c>
      <c r="D4" s="24" t="s">
        <v>8</v>
      </c>
      <c r="E4" s="2" t="s">
        <v>36</v>
      </c>
      <c r="F4" s="2" t="s">
        <v>17</v>
      </c>
      <c r="G4" s="2" t="s">
        <v>37</v>
      </c>
      <c r="H4" s="2" t="s">
        <v>18</v>
      </c>
      <c r="I4" s="2" t="s">
        <v>19</v>
      </c>
      <c r="J4" s="2" t="s">
        <v>20</v>
      </c>
      <c r="K4" s="2" t="s">
        <v>21</v>
      </c>
      <c r="L4" s="2" t="s">
        <v>22</v>
      </c>
      <c r="M4" s="2" t="s">
        <v>23</v>
      </c>
      <c r="N4" s="2" t="s">
        <v>24</v>
      </c>
      <c r="O4" s="2" t="s">
        <v>25</v>
      </c>
      <c r="P4" s="2" t="s">
        <v>26</v>
      </c>
      <c r="Q4" s="2" t="s">
        <v>27</v>
      </c>
      <c r="R4" s="2" t="s">
        <v>38</v>
      </c>
      <c r="S4" s="2" t="s">
        <v>10</v>
      </c>
    </row>
    <row r="5" spans="1:21" x14ac:dyDescent="0.25">
      <c r="A5" s="7">
        <v>1</v>
      </c>
      <c r="B5" s="7" t="s">
        <v>28</v>
      </c>
      <c r="C5" s="25" t="s">
        <v>39</v>
      </c>
      <c r="D5" s="26">
        <f>2618+357</f>
        <v>2975</v>
      </c>
      <c r="E5" s="26"/>
      <c r="F5" s="5"/>
      <c r="G5" s="5">
        <v>357</v>
      </c>
      <c r="H5" s="5">
        <v>2618</v>
      </c>
      <c r="I5" s="5"/>
      <c r="J5" s="5"/>
      <c r="K5" s="5"/>
      <c r="L5" s="5"/>
      <c r="M5" s="5"/>
      <c r="N5" s="5"/>
      <c r="O5" s="5"/>
      <c r="P5" s="5"/>
      <c r="Q5" s="5"/>
      <c r="R5" s="5"/>
      <c r="S5" s="5">
        <f>SUM(E5:Q5)</f>
        <v>2975</v>
      </c>
    </row>
    <row r="6" spans="1:21" x14ac:dyDescent="0.25">
      <c r="A6" s="7">
        <f>+A5+1</f>
        <v>2</v>
      </c>
      <c r="B6" s="7" t="s">
        <v>28</v>
      </c>
      <c r="C6" s="27" t="s">
        <v>40</v>
      </c>
      <c r="D6" s="26">
        <v>90000</v>
      </c>
      <c r="E6" s="26">
        <v>90000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>
        <f t="shared" ref="S6:S14" si="0">SUM(E6:Q6)</f>
        <v>90000</v>
      </c>
    </row>
    <row r="7" spans="1:21" x14ac:dyDescent="0.25">
      <c r="A7" s="7">
        <f t="shared" ref="A7:A14" si="1">+A6+1</f>
        <v>3</v>
      </c>
      <c r="B7" s="7" t="s">
        <v>28</v>
      </c>
      <c r="C7" s="25" t="s">
        <v>41</v>
      </c>
      <c r="D7" s="26">
        <v>89750</v>
      </c>
      <c r="E7" s="26">
        <f>+D7</f>
        <v>89750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>
        <f t="shared" si="0"/>
        <v>89750</v>
      </c>
    </row>
    <row r="8" spans="1:21" x14ac:dyDescent="0.25">
      <c r="A8" s="7">
        <f t="shared" si="1"/>
        <v>4</v>
      </c>
      <c r="B8" s="7" t="s">
        <v>28</v>
      </c>
      <c r="C8" s="25" t="s">
        <v>42</v>
      </c>
      <c r="D8" s="26">
        <v>20000</v>
      </c>
      <c r="E8" s="26">
        <f>+D8</f>
        <v>20000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>
        <f t="shared" si="0"/>
        <v>20000</v>
      </c>
    </row>
    <row r="9" spans="1:21" x14ac:dyDescent="0.25">
      <c r="A9" s="7">
        <f t="shared" si="1"/>
        <v>5</v>
      </c>
      <c r="B9" s="7" t="s">
        <v>28</v>
      </c>
      <c r="C9" s="25" t="s">
        <v>43</v>
      </c>
      <c r="D9" s="26">
        <v>27000</v>
      </c>
      <c r="E9" s="26">
        <f>+D9</f>
        <v>27000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>
        <f t="shared" si="0"/>
        <v>27000</v>
      </c>
    </row>
    <row r="10" spans="1:21" x14ac:dyDescent="0.25">
      <c r="A10" s="7">
        <f t="shared" si="1"/>
        <v>6</v>
      </c>
      <c r="B10" s="7" t="s">
        <v>28</v>
      </c>
      <c r="C10" s="25" t="s">
        <v>44</v>
      </c>
      <c r="D10" s="26">
        <v>80000</v>
      </c>
      <c r="E10" s="26">
        <v>80000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f t="shared" si="0"/>
        <v>80000</v>
      </c>
    </row>
    <row r="11" spans="1:21" x14ac:dyDescent="0.25">
      <c r="A11" s="7">
        <f t="shared" si="1"/>
        <v>7</v>
      </c>
      <c r="B11" s="7" t="s">
        <v>28</v>
      </c>
      <c r="C11" s="25" t="s">
        <v>29</v>
      </c>
      <c r="D11" s="28">
        <f>5458.2+40026.8</f>
        <v>45485</v>
      </c>
      <c r="E11" s="26"/>
      <c r="F11" s="5"/>
      <c r="G11" s="5">
        <v>5458.2</v>
      </c>
      <c r="H11" s="5">
        <v>40026.800000000003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>
        <f t="shared" si="0"/>
        <v>45485</v>
      </c>
    </row>
    <row r="12" spans="1:21" x14ac:dyDescent="0.25">
      <c r="A12" s="7">
        <f t="shared" si="1"/>
        <v>8</v>
      </c>
      <c r="B12" s="7" t="s">
        <v>28</v>
      </c>
      <c r="C12" s="25" t="s">
        <v>45</v>
      </c>
      <c r="D12" s="26">
        <v>85000</v>
      </c>
      <c r="E12" s="26">
        <v>85000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>
        <f t="shared" si="0"/>
        <v>85000</v>
      </c>
    </row>
    <row r="13" spans="1:21" x14ac:dyDescent="0.25">
      <c r="A13" s="7">
        <f t="shared" si="1"/>
        <v>9</v>
      </c>
      <c r="B13" s="7" t="s">
        <v>28</v>
      </c>
      <c r="C13" s="25" t="s">
        <v>46</v>
      </c>
      <c r="D13" s="26">
        <v>60000</v>
      </c>
      <c r="E13" s="26">
        <f>+D13</f>
        <v>60000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>
        <f t="shared" si="0"/>
        <v>60000</v>
      </c>
      <c r="T13" s="29"/>
    </row>
    <row r="14" spans="1:21" ht="15.75" thickBot="1" x14ac:dyDescent="0.3">
      <c r="A14" s="3">
        <f t="shared" si="1"/>
        <v>10</v>
      </c>
      <c r="B14" s="3" t="s">
        <v>28</v>
      </c>
      <c r="C14" s="37" t="s">
        <v>47</v>
      </c>
      <c r="D14" s="4">
        <v>90000</v>
      </c>
      <c r="E14" s="4">
        <f>+D14</f>
        <v>90000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>
        <f t="shared" si="0"/>
        <v>90000</v>
      </c>
      <c r="T14" s="29"/>
    </row>
    <row r="15" spans="1:21" ht="15.75" thickBot="1" x14ac:dyDescent="0.3">
      <c r="A15" s="94" t="s">
        <v>30</v>
      </c>
      <c r="B15" s="95"/>
      <c r="C15" s="95"/>
      <c r="D15" s="20">
        <f>SUM(D5:D14)</f>
        <v>590210</v>
      </c>
      <c r="E15" s="20">
        <f>SUM(E5:E14)</f>
        <v>541750</v>
      </c>
      <c r="F15" s="35">
        <f>SUM(F5:F14)</f>
        <v>0</v>
      </c>
      <c r="G15" s="35">
        <f>SUM(G5:G13)</f>
        <v>5815.2</v>
      </c>
      <c r="H15" s="35">
        <f>SUM(H5:H13)</f>
        <v>42644.800000000003</v>
      </c>
      <c r="I15" s="35">
        <f>SUM(I5:I14)</f>
        <v>0</v>
      </c>
      <c r="J15" s="35">
        <f>SUM(J5:J14)</f>
        <v>0</v>
      </c>
      <c r="K15" s="35">
        <f t="shared" ref="K15:R15" si="2">SUM(K5:K14)</f>
        <v>0</v>
      </c>
      <c r="L15" s="35">
        <f t="shared" si="2"/>
        <v>0</v>
      </c>
      <c r="M15" s="35">
        <f t="shared" si="2"/>
        <v>0</v>
      </c>
      <c r="N15" s="35">
        <f t="shared" si="2"/>
        <v>0</v>
      </c>
      <c r="O15" s="35">
        <f t="shared" si="2"/>
        <v>0</v>
      </c>
      <c r="P15" s="35">
        <f t="shared" si="2"/>
        <v>0</v>
      </c>
      <c r="Q15" s="35">
        <f t="shared" si="2"/>
        <v>0</v>
      </c>
      <c r="R15" s="35">
        <f t="shared" si="2"/>
        <v>0</v>
      </c>
      <c r="S15" s="36">
        <f>SUM(S5:S14)</f>
        <v>590210</v>
      </c>
      <c r="T15" s="30"/>
      <c r="U15" s="29"/>
    </row>
    <row r="16" spans="1:21" x14ac:dyDescent="0.25">
      <c r="A16" s="39">
        <v>1</v>
      </c>
      <c r="B16" s="39" t="s">
        <v>31</v>
      </c>
      <c r="C16" s="40" t="s">
        <v>48</v>
      </c>
      <c r="D16" s="41">
        <v>55000</v>
      </c>
      <c r="E16" s="42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>
        <v>7250</v>
      </c>
      <c r="S16" s="18">
        <f t="shared" ref="S16:S26" si="3">SUM(E16:R16)</f>
        <v>7250</v>
      </c>
    </row>
    <row r="17" spans="1:22" x14ac:dyDescent="0.25">
      <c r="A17" s="7">
        <f>+A16+1</f>
        <v>2</v>
      </c>
      <c r="B17" s="7" t="s">
        <v>31</v>
      </c>
      <c r="C17" s="31" t="s">
        <v>49</v>
      </c>
      <c r="D17" s="28">
        <f>29000*3</f>
        <v>87000</v>
      </c>
      <c r="E17" s="2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>
        <v>7250</v>
      </c>
      <c r="S17" s="5">
        <f t="shared" si="3"/>
        <v>7250</v>
      </c>
    </row>
    <row r="18" spans="1:22" x14ac:dyDescent="0.25">
      <c r="A18" s="7">
        <f t="shared" ref="A18:A26" si="4">+A17+1</f>
        <v>3</v>
      </c>
      <c r="B18" s="7" t="s">
        <v>31</v>
      </c>
      <c r="C18" s="31" t="s">
        <v>33</v>
      </c>
      <c r="D18" s="28">
        <v>80000</v>
      </c>
      <c r="E18" s="2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>
        <f>7425+14850+14850</f>
        <v>37125</v>
      </c>
      <c r="S18" s="5">
        <f t="shared" si="3"/>
        <v>37125</v>
      </c>
    </row>
    <row r="19" spans="1:22" x14ac:dyDescent="0.25">
      <c r="A19" s="7">
        <f t="shared" si="4"/>
        <v>4</v>
      </c>
      <c r="B19" s="7" t="s">
        <v>31</v>
      </c>
      <c r="C19" s="31" t="s">
        <v>50</v>
      </c>
      <c r="D19" s="28">
        <v>90000</v>
      </c>
      <c r="E19" s="2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>
        <v>14650</v>
      </c>
      <c r="S19" s="5">
        <f t="shared" si="3"/>
        <v>14650</v>
      </c>
      <c r="V19" s="29"/>
    </row>
    <row r="20" spans="1:22" x14ac:dyDescent="0.25">
      <c r="A20" s="7">
        <f t="shared" si="4"/>
        <v>5</v>
      </c>
      <c r="B20" s="7" t="s">
        <v>31</v>
      </c>
      <c r="C20" s="31" t="s">
        <v>35</v>
      </c>
      <c r="D20" s="28">
        <v>90000</v>
      </c>
      <c r="E20" s="2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>
        <f>14500+14500</f>
        <v>29000</v>
      </c>
      <c r="S20" s="5">
        <f t="shared" si="3"/>
        <v>29000</v>
      </c>
      <c r="V20" s="29"/>
    </row>
    <row r="21" spans="1:22" x14ac:dyDescent="0.25">
      <c r="A21" s="7">
        <f t="shared" si="4"/>
        <v>6</v>
      </c>
      <c r="B21" s="7" t="s">
        <v>31</v>
      </c>
      <c r="C21" s="31" t="s">
        <v>34</v>
      </c>
      <c r="D21" s="28">
        <v>90000</v>
      </c>
      <c r="E21" s="2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>
        <f>14825+14775</f>
        <v>29600</v>
      </c>
      <c r="S21" s="5">
        <f t="shared" si="3"/>
        <v>29600</v>
      </c>
      <c r="V21" s="29"/>
    </row>
    <row r="22" spans="1:22" x14ac:dyDescent="0.25">
      <c r="A22" s="7">
        <f t="shared" si="4"/>
        <v>7</v>
      </c>
      <c r="B22" s="7" t="s">
        <v>31</v>
      </c>
      <c r="C22" s="25" t="s">
        <v>42</v>
      </c>
      <c r="D22" s="28">
        <v>20000</v>
      </c>
      <c r="E22" s="2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>
        <v>20000</v>
      </c>
      <c r="S22" s="5">
        <f t="shared" si="3"/>
        <v>20000</v>
      </c>
      <c r="V22" s="29"/>
    </row>
    <row r="23" spans="1:22" x14ac:dyDescent="0.25">
      <c r="A23" s="7">
        <f t="shared" si="4"/>
        <v>8</v>
      </c>
      <c r="B23" s="7" t="s">
        <v>31</v>
      </c>
      <c r="C23" s="25" t="s">
        <v>51</v>
      </c>
      <c r="D23" s="28">
        <v>60000</v>
      </c>
      <c r="E23" s="26"/>
      <c r="F23" s="5"/>
      <c r="G23" s="5">
        <f>+D23</f>
        <v>60000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>
        <f t="shared" si="3"/>
        <v>60000</v>
      </c>
      <c r="V23" s="29"/>
    </row>
    <row r="24" spans="1:22" x14ac:dyDescent="0.25">
      <c r="A24" s="7">
        <f t="shared" si="4"/>
        <v>9</v>
      </c>
      <c r="B24" s="7" t="s">
        <v>31</v>
      </c>
      <c r="C24" s="25" t="s">
        <v>52</v>
      </c>
      <c r="D24" s="28">
        <v>79600</v>
      </c>
      <c r="E24" s="26"/>
      <c r="F24" s="5"/>
      <c r="G24" s="5">
        <f>+D24</f>
        <v>79600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>
        <f t="shared" si="3"/>
        <v>79600</v>
      </c>
      <c r="V24" s="29"/>
    </row>
    <row r="25" spans="1:22" x14ac:dyDescent="0.25">
      <c r="A25" s="7">
        <f t="shared" si="4"/>
        <v>10</v>
      </c>
      <c r="B25" s="7" t="s">
        <v>31</v>
      </c>
      <c r="C25" s="25" t="s">
        <v>53</v>
      </c>
      <c r="D25" s="28">
        <v>79000</v>
      </c>
      <c r="E25" s="26"/>
      <c r="F25" s="5"/>
      <c r="G25" s="5">
        <f>+D25</f>
        <v>79000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>
        <f t="shared" si="3"/>
        <v>79000</v>
      </c>
      <c r="V25" s="29"/>
    </row>
    <row r="26" spans="1:22" x14ac:dyDescent="0.25">
      <c r="A26" s="7">
        <f t="shared" si="4"/>
        <v>11</v>
      </c>
      <c r="B26" s="7" t="s">
        <v>31</v>
      </c>
      <c r="C26" s="31" t="s">
        <v>32</v>
      </c>
      <c r="D26" s="28">
        <v>90000</v>
      </c>
      <c r="E26" s="26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>
        <v>14350</v>
      </c>
      <c r="S26" s="5">
        <f t="shared" si="3"/>
        <v>14350</v>
      </c>
      <c r="T26" s="29"/>
    </row>
    <row r="27" spans="1:22" ht="15.75" thickBot="1" x14ac:dyDescent="0.3">
      <c r="A27" s="86" t="s">
        <v>1</v>
      </c>
      <c r="B27" s="87"/>
      <c r="C27" s="88"/>
      <c r="D27" s="32">
        <f>SUM(D16:D26)</f>
        <v>820600</v>
      </c>
      <c r="E27" s="33">
        <f>SUM(E16:E26)</f>
        <v>0</v>
      </c>
      <c r="F27" s="33">
        <f>SUM(F16:F26)</f>
        <v>0</v>
      </c>
      <c r="G27" s="33">
        <f>SUM(G17:G26)</f>
        <v>218600</v>
      </c>
      <c r="H27" s="33">
        <f t="shared" ref="H27:S27" si="5">SUM(H16:H26)</f>
        <v>0</v>
      </c>
      <c r="I27" s="33">
        <f t="shared" si="5"/>
        <v>0</v>
      </c>
      <c r="J27" s="33">
        <f t="shared" si="5"/>
        <v>0</v>
      </c>
      <c r="K27" s="33">
        <f t="shared" si="5"/>
        <v>0</v>
      </c>
      <c r="L27" s="33">
        <f t="shared" si="5"/>
        <v>0</v>
      </c>
      <c r="M27" s="33">
        <f t="shared" si="5"/>
        <v>0</v>
      </c>
      <c r="N27" s="33">
        <f t="shared" si="5"/>
        <v>0</v>
      </c>
      <c r="O27" s="33">
        <f t="shared" si="5"/>
        <v>0</v>
      </c>
      <c r="P27" s="33">
        <f t="shared" si="5"/>
        <v>0</v>
      </c>
      <c r="Q27" s="33">
        <f t="shared" si="5"/>
        <v>0</v>
      </c>
      <c r="R27" s="33">
        <f t="shared" si="5"/>
        <v>159225</v>
      </c>
      <c r="S27" s="33">
        <f t="shared" si="5"/>
        <v>377825</v>
      </c>
      <c r="T27" s="29"/>
    </row>
    <row r="28" spans="1:22" ht="15.75" thickBot="1" x14ac:dyDescent="0.3">
      <c r="A28" s="89" t="s">
        <v>2</v>
      </c>
      <c r="B28" s="90"/>
      <c r="C28" s="90"/>
      <c r="D28" s="34">
        <f t="shared" ref="D28:S28" si="6">+D15+D27</f>
        <v>1410810</v>
      </c>
      <c r="E28" s="34">
        <f t="shared" si="6"/>
        <v>541750</v>
      </c>
      <c r="F28" s="34">
        <f t="shared" si="6"/>
        <v>0</v>
      </c>
      <c r="G28" s="9">
        <f t="shared" si="6"/>
        <v>224415.2</v>
      </c>
      <c r="H28" s="9">
        <f t="shared" si="6"/>
        <v>42644.800000000003</v>
      </c>
      <c r="I28" s="9">
        <f t="shared" si="6"/>
        <v>0</v>
      </c>
      <c r="J28" s="9">
        <f t="shared" si="6"/>
        <v>0</v>
      </c>
      <c r="K28" s="9">
        <f t="shared" si="6"/>
        <v>0</v>
      </c>
      <c r="L28" s="9">
        <f t="shared" si="6"/>
        <v>0</v>
      </c>
      <c r="M28" s="9">
        <f t="shared" si="6"/>
        <v>0</v>
      </c>
      <c r="N28" s="9">
        <f t="shared" si="6"/>
        <v>0</v>
      </c>
      <c r="O28" s="9">
        <f t="shared" si="6"/>
        <v>0</v>
      </c>
      <c r="P28" s="9">
        <f t="shared" si="6"/>
        <v>0</v>
      </c>
      <c r="Q28" s="9">
        <f t="shared" si="6"/>
        <v>0</v>
      </c>
      <c r="R28" s="9">
        <f t="shared" si="6"/>
        <v>159225</v>
      </c>
      <c r="S28" s="9">
        <f t="shared" si="6"/>
        <v>968035</v>
      </c>
    </row>
    <row r="29" spans="1:22" x14ac:dyDescent="0.25">
      <c r="D29" s="30"/>
      <c r="E29" s="30"/>
      <c r="G29" s="29"/>
      <c r="S29" s="30"/>
    </row>
    <row r="30" spans="1:22" x14ac:dyDescent="0.25">
      <c r="E30" s="30"/>
    </row>
  </sheetData>
  <mergeCells count="5">
    <mergeCell ref="A27:C27"/>
    <mergeCell ref="A28:C28"/>
    <mergeCell ref="A2:D2"/>
    <mergeCell ref="A15:C15"/>
    <mergeCell ref="A3:S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0"/>
  <sheetViews>
    <sheetView workbookViewId="0">
      <selection activeCell="Q9" sqref="Q9"/>
    </sheetView>
  </sheetViews>
  <sheetFormatPr baseColWidth="10" defaultRowHeight="15" x14ac:dyDescent="0.25"/>
  <cols>
    <col min="1" max="1" width="4.42578125" customWidth="1"/>
    <col min="2" max="2" width="11.28515625" customWidth="1"/>
    <col min="3" max="3" width="47.140625" customWidth="1"/>
    <col min="4" max="4" width="14.5703125" customWidth="1"/>
    <col min="5" max="5" width="12.7109375" customWidth="1"/>
    <col min="6" max="6" width="12.85546875" customWidth="1"/>
    <col min="7" max="7" width="13" customWidth="1"/>
    <col min="8" max="8" width="12.85546875" customWidth="1"/>
    <col min="9" max="9" width="12.85546875" hidden="1" customWidth="1"/>
    <col min="10" max="10" width="0.140625" hidden="1" customWidth="1"/>
    <col min="11" max="11" width="12.85546875" hidden="1" customWidth="1"/>
    <col min="12" max="12" width="0.140625" customWidth="1"/>
    <col min="13" max="13" width="0.28515625" customWidth="1"/>
    <col min="14" max="14" width="13.85546875" hidden="1" customWidth="1"/>
    <col min="15" max="15" width="14.5703125" customWidth="1"/>
  </cols>
  <sheetData>
    <row r="2" spans="1:15" ht="21" x14ac:dyDescent="0.25">
      <c r="A2" s="96" t="s">
        <v>55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5.75" thickBot="1" x14ac:dyDescent="0.3">
      <c r="A3" t="s">
        <v>56</v>
      </c>
    </row>
    <row r="4" spans="1:15" ht="33.75" x14ac:dyDescent="0.25">
      <c r="A4" s="1" t="s">
        <v>0</v>
      </c>
      <c r="B4" s="23" t="s">
        <v>57</v>
      </c>
      <c r="C4" s="2" t="s">
        <v>4</v>
      </c>
      <c r="D4" s="24" t="s">
        <v>58</v>
      </c>
      <c r="E4" s="2" t="s">
        <v>59</v>
      </c>
      <c r="F4" s="2" t="s">
        <v>60</v>
      </c>
      <c r="G4" s="2" t="s">
        <v>61</v>
      </c>
      <c r="H4" s="2" t="s">
        <v>21</v>
      </c>
      <c r="I4" s="2" t="s">
        <v>22</v>
      </c>
      <c r="J4" s="2" t="s">
        <v>23</v>
      </c>
      <c r="K4" s="2" t="s">
        <v>24</v>
      </c>
      <c r="L4" s="2" t="s">
        <v>25</v>
      </c>
      <c r="M4" s="2" t="s">
        <v>26</v>
      </c>
      <c r="N4" s="2" t="s">
        <v>27</v>
      </c>
      <c r="O4" s="43" t="s">
        <v>10</v>
      </c>
    </row>
    <row r="5" spans="1:15" x14ac:dyDescent="0.25">
      <c r="A5" s="44">
        <v>1</v>
      </c>
      <c r="B5" s="45" t="s">
        <v>62</v>
      </c>
      <c r="C5" s="46" t="s">
        <v>63</v>
      </c>
      <c r="D5" s="47">
        <v>70000</v>
      </c>
      <c r="E5" s="48">
        <v>15000</v>
      </c>
      <c r="F5" s="48">
        <v>30000</v>
      </c>
      <c r="G5" s="48">
        <v>25000</v>
      </c>
      <c r="H5" s="49"/>
      <c r="I5" s="49"/>
      <c r="J5" s="49"/>
      <c r="K5" s="49"/>
      <c r="L5" s="49"/>
      <c r="M5" s="49"/>
      <c r="N5" s="49"/>
      <c r="O5" s="50"/>
    </row>
    <row r="6" spans="1:15" x14ac:dyDescent="0.25">
      <c r="A6" s="51">
        <v>1</v>
      </c>
      <c r="B6" s="52" t="s">
        <v>64</v>
      </c>
      <c r="C6" s="53" t="s">
        <v>65</v>
      </c>
      <c r="D6" s="54">
        <v>53000</v>
      </c>
      <c r="E6" s="54">
        <v>30000</v>
      </c>
      <c r="F6" s="54">
        <v>23000</v>
      </c>
      <c r="G6" s="54"/>
      <c r="H6" s="49"/>
      <c r="I6" s="49"/>
      <c r="J6" s="49"/>
      <c r="K6" s="49"/>
      <c r="L6" s="49"/>
      <c r="M6" s="49"/>
      <c r="N6" s="49"/>
      <c r="O6" s="50"/>
    </row>
    <row r="7" spans="1:15" x14ac:dyDescent="0.25">
      <c r="A7" s="44">
        <v>1</v>
      </c>
      <c r="B7" s="55" t="s">
        <v>66</v>
      </c>
      <c r="C7" s="8" t="s">
        <v>67</v>
      </c>
      <c r="D7" s="48">
        <v>40550</v>
      </c>
      <c r="E7" s="48">
        <v>5550</v>
      </c>
      <c r="F7" s="48">
        <v>17500</v>
      </c>
      <c r="G7" s="48">
        <v>17500</v>
      </c>
      <c r="H7" s="5">
        <v>0</v>
      </c>
      <c r="I7" s="5"/>
      <c r="J7" s="5"/>
      <c r="K7" s="5"/>
      <c r="L7" s="5"/>
      <c r="M7" s="5"/>
      <c r="N7" s="5"/>
      <c r="O7" s="5">
        <f>SUM(E7:N7)</f>
        <v>40550</v>
      </c>
    </row>
    <row r="8" spans="1:15" x14ac:dyDescent="0.25">
      <c r="A8" s="97" t="s">
        <v>30</v>
      </c>
      <c r="B8" s="98"/>
      <c r="C8" s="98"/>
      <c r="D8" s="56">
        <f>D5+D6+D7</f>
        <v>163550</v>
      </c>
      <c r="E8" s="57">
        <f>E5+E6+E7</f>
        <v>50550</v>
      </c>
      <c r="F8" s="57">
        <f>F5+F6+F7</f>
        <v>70500</v>
      </c>
      <c r="G8" s="57">
        <f>G5+G7</f>
        <v>42500</v>
      </c>
      <c r="H8" s="57">
        <f>H7</f>
        <v>0</v>
      </c>
      <c r="I8" s="58"/>
      <c r="J8" s="58"/>
      <c r="K8" s="58"/>
      <c r="L8" s="58"/>
      <c r="M8" s="6"/>
      <c r="N8" s="6"/>
      <c r="O8" s="6">
        <f>SUM(O7)</f>
        <v>40550</v>
      </c>
    </row>
    <row r="9" spans="1:15" x14ac:dyDescent="0.25">
      <c r="A9" s="59">
        <v>1</v>
      </c>
      <c r="B9" s="59" t="s">
        <v>68</v>
      </c>
      <c r="C9" s="60" t="s">
        <v>69</v>
      </c>
      <c r="D9" s="61">
        <v>80000</v>
      </c>
      <c r="E9" s="62"/>
      <c r="F9" s="62">
        <v>20000</v>
      </c>
      <c r="G9" s="62">
        <v>20000</v>
      </c>
      <c r="H9" s="62">
        <v>20000</v>
      </c>
      <c r="I9" s="63"/>
      <c r="J9" s="63"/>
      <c r="K9" s="63"/>
      <c r="L9" s="63"/>
      <c r="M9" s="63"/>
      <c r="N9" s="63"/>
      <c r="O9" s="63"/>
    </row>
    <row r="10" spans="1:15" x14ac:dyDescent="0.25">
      <c r="A10" s="59">
        <v>1</v>
      </c>
      <c r="B10" s="59" t="s">
        <v>70</v>
      </c>
      <c r="C10" s="60" t="s">
        <v>71</v>
      </c>
      <c r="D10" s="61">
        <v>70000</v>
      </c>
      <c r="E10" s="62"/>
      <c r="F10" s="62">
        <v>20000</v>
      </c>
      <c r="G10" s="62">
        <v>20000</v>
      </c>
      <c r="H10" s="62">
        <v>15000</v>
      </c>
      <c r="I10" s="63"/>
      <c r="J10" s="63"/>
      <c r="K10" s="63"/>
      <c r="L10" s="63"/>
      <c r="M10" s="63"/>
      <c r="N10" s="63"/>
      <c r="O10" s="63"/>
    </row>
    <row r="11" spans="1:15" ht="15.75" thickBot="1" x14ac:dyDescent="0.3">
      <c r="A11" s="64">
        <v>1</v>
      </c>
      <c r="B11" s="64" t="s">
        <v>72</v>
      </c>
      <c r="C11" s="65" t="s">
        <v>73</v>
      </c>
      <c r="D11" s="66">
        <v>33600</v>
      </c>
      <c r="E11" s="67">
        <v>36600</v>
      </c>
      <c r="F11" s="67"/>
      <c r="G11" s="67"/>
      <c r="H11" s="67">
        <v>0</v>
      </c>
      <c r="I11" s="5">
        <v>0</v>
      </c>
      <c r="J11" s="5"/>
      <c r="K11" s="5"/>
      <c r="L11" s="5"/>
      <c r="M11" s="5"/>
      <c r="N11" s="5"/>
      <c r="O11" s="5">
        <f>I11+H11+G11+F11+E11</f>
        <v>36600</v>
      </c>
    </row>
    <row r="12" spans="1:15" ht="15.75" thickBot="1" x14ac:dyDescent="0.3">
      <c r="A12" s="99" t="s">
        <v>74</v>
      </c>
      <c r="B12" s="100"/>
      <c r="C12" s="100"/>
      <c r="D12" s="68">
        <f>D9+D10+D11</f>
        <v>183600</v>
      </c>
      <c r="E12" s="69">
        <f>E9+E10+E11</f>
        <v>36600</v>
      </c>
      <c r="F12" s="69">
        <f>F9+F10+F11</f>
        <v>40000</v>
      </c>
      <c r="G12" s="69">
        <f>SUM(G9+G10+G11)</f>
        <v>40000</v>
      </c>
      <c r="H12" s="69">
        <f>SUM(H9+H10)</f>
        <v>35000</v>
      </c>
      <c r="I12" s="69">
        <f t="shared" ref="I12" si="0">SUM(I8+I11)</f>
        <v>0</v>
      </c>
      <c r="J12" s="6">
        <f>J2</f>
        <v>0</v>
      </c>
      <c r="K12" s="6">
        <f>K2</f>
        <v>0</v>
      </c>
      <c r="L12" s="6">
        <f>L2</f>
        <v>0</v>
      </c>
      <c r="M12" s="6">
        <f>M2</f>
        <v>0</v>
      </c>
      <c r="N12" s="6">
        <f>N2</f>
        <v>0</v>
      </c>
      <c r="O12" s="6">
        <f>SUM(O8+O11)</f>
        <v>77150</v>
      </c>
    </row>
    <row r="13" spans="1:15" x14ac:dyDescent="0.25">
      <c r="A13" s="70">
        <v>1</v>
      </c>
      <c r="B13" s="70" t="s">
        <v>75</v>
      </c>
      <c r="C13" s="46" t="s">
        <v>76</v>
      </c>
      <c r="D13" s="71">
        <v>85000</v>
      </c>
      <c r="E13" s="72"/>
      <c r="F13" s="72"/>
      <c r="G13" s="72">
        <v>20000</v>
      </c>
      <c r="H13" s="72">
        <v>15000</v>
      </c>
      <c r="I13" s="72"/>
      <c r="J13" s="63"/>
      <c r="K13" s="63"/>
      <c r="L13" s="63"/>
      <c r="M13" s="63"/>
      <c r="N13" s="63"/>
      <c r="O13" s="73">
        <f>H13+G13+F13+E13</f>
        <v>35000</v>
      </c>
    </row>
    <row r="14" spans="1:15" x14ac:dyDescent="0.25">
      <c r="A14" s="64">
        <v>1</v>
      </c>
      <c r="B14" s="64" t="s">
        <v>77</v>
      </c>
      <c r="C14" s="74" t="s">
        <v>78</v>
      </c>
      <c r="D14" s="75">
        <v>90000</v>
      </c>
      <c r="E14" s="5"/>
      <c r="F14" s="5"/>
      <c r="G14" s="5">
        <v>25000</v>
      </c>
      <c r="H14" s="5">
        <v>20000</v>
      </c>
      <c r="I14" s="5">
        <v>0</v>
      </c>
      <c r="J14" s="5"/>
      <c r="K14" s="5"/>
      <c r="L14" s="5"/>
      <c r="M14" s="5"/>
      <c r="N14" s="5"/>
      <c r="O14" s="5">
        <f>I14+H14+G14+F14+E14</f>
        <v>45000</v>
      </c>
    </row>
    <row r="15" spans="1:15" x14ac:dyDescent="0.25">
      <c r="A15" s="64">
        <v>1</v>
      </c>
      <c r="B15" s="64" t="s">
        <v>79</v>
      </c>
      <c r="C15" s="74" t="s">
        <v>80</v>
      </c>
      <c r="D15" s="75">
        <v>43000</v>
      </c>
      <c r="E15" s="5">
        <v>21500</v>
      </c>
      <c r="F15" s="5">
        <v>21500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x14ac:dyDescent="0.25">
      <c r="A16" s="64">
        <v>1</v>
      </c>
      <c r="B16" s="64" t="s">
        <v>81</v>
      </c>
      <c r="C16" s="74" t="s">
        <v>82</v>
      </c>
      <c r="D16" s="75">
        <v>40000</v>
      </c>
      <c r="E16" s="5">
        <v>20000</v>
      </c>
      <c r="F16" s="5">
        <v>20000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ht="15.75" thickBot="1" x14ac:dyDescent="0.3">
      <c r="A17" s="101" t="s">
        <v>1</v>
      </c>
      <c r="B17" s="102"/>
      <c r="C17" s="102"/>
      <c r="D17" s="76">
        <f>SUM(D13+D14+D15+D16)</f>
        <v>258000</v>
      </c>
      <c r="E17" s="77">
        <f>SUM(E13+E14+E15+E16)</f>
        <v>41500</v>
      </c>
      <c r="F17" s="77">
        <f>F13+F14+F15+F16</f>
        <v>41500</v>
      </c>
      <c r="G17" s="77">
        <f>SUM(G13+G14+G15+G16)</f>
        <v>45000</v>
      </c>
      <c r="H17" s="77">
        <f>SUM(H13+H14+H15+H16)</f>
        <v>35000</v>
      </c>
      <c r="I17" s="77">
        <f t="shared" ref="I17" si="1">SUM(I13+I14)</f>
        <v>0</v>
      </c>
      <c r="J17" s="78">
        <f>J8</f>
        <v>0</v>
      </c>
      <c r="K17" s="78">
        <f>K8</f>
        <v>0</v>
      </c>
      <c r="L17" s="6">
        <f>L8</f>
        <v>0</v>
      </c>
      <c r="M17" s="6">
        <f>M8</f>
        <v>0</v>
      </c>
      <c r="N17" s="6">
        <f>N8</f>
        <v>0</v>
      </c>
      <c r="O17" s="6">
        <f>SUM(O13+O14)</f>
        <v>80000</v>
      </c>
    </row>
    <row r="18" spans="1:15" ht="15.75" thickBot="1" x14ac:dyDescent="0.3">
      <c r="A18" s="89" t="s">
        <v>2</v>
      </c>
      <c r="B18" s="90"/>
      <c r="C18" s="90"/>
      <c r="D18" s="34">
        <f>D8+D12+D17</f>
        <v>605150</v>
      </c>
      <c r="E18" s="34">
        <f>E8+E12+E17</f>
        <v>128650</v>
      </c>
      <c r="F18" s="9">
        <f>F8+F12+F17</f>
        <v>152000</v>
      </c>
      <c r="G18" s="34">
        <f>G8+G12+G17</f>
        <v>127500</v>
      </c>
      <c r="H18" s="9">
        <f>H8+H12+H17</f>
        <v>70000</v>
      </c>
      <c r="I18" s="34" t="e">
        <f>I8+I17+#REF!</f>
        <v>#REF!</v>
      </c>
      <c r="J18" s="9" t="e">
        <f>J8+J17+#REF!</f>
        <v>#REF!</v>
      </c>
      <c r="K18" s="34" t="e">
        <f>K8+K17+#REF!</f>
        <v>#REF!</v>
      </c>
      <c r="L18" s="34" t="e">
        <f>L8+L17+#REF!</f>
        <v>#REF!</v>
      </c>
      <c r="M18" s="9" t="e">
        <f>M8+M17+#REF!</f>
        <v>#REF!</v>
      </c>
      <c r="N18" s="34" t="e">
        <f>N8+N17+#REF!</f>
        <v>#REF!</v>
      </c>
      <c r="O18" s="79">
        <f>O17+O12+O8</f>
        <v>197700</v>
      </c>
    </row>
    <row r="19" spans="1:15" x14ac:dyDescent="0.25">
      <c r="D19" s="30"/>
    </row>
    <row r="20" spans="1:15" x14ac:dyDescent="0.25">
      <c r="E20" s="30"/>
    </row>
  </sheetData>
  <mergeCells count="5">
    <mergeCell ref="A18:C18"/>
    <mergeCell ref="A2:O2"/>
    <mergeCell ref="A8:C8"/>
    <mergeCell ref="A12:C12"/>
    <mergeCell ref="A17:C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BOSQUES Y DIFOPROCO</vt:lpstr>
      <vt:lpstr>PRODENORTE</vt:lpstr>
      <vt:lpstr>PEQUEÑA CUANTIA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UDAF-VIDER</dc:creator>
  <cp:lastModifiedBy>Sandra Patricia Montavan</cp:lastModifiedBy>
  <cp:lastPrinted>2017-09-07T17:22:01Z</cp:lastPrinted>
  <dcterms:created xsi:type="dcterms:W3CDTF">2017-04-20T20:18:33Z</dcterms:created>
  <dcterms:modified xsi:type="dcterms:W3CDTF">2018-04-09T20:20:18Z</dcterms:modified>
</cp:coreProperties>
</file>